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HomeOffice\Promotion01022024\Produkte\Paper CFPS mit Additiven\Exchange\Supporting Information\"/>
    </mc:Choice>
  </mc:AlternateContent>
  <xr:revisionPtr revIDLastSave="0" documentId="13_ncr:1_{95AC3608-E565-4F96-9999-137A6F121174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D20" i="1"/>
  <c r="B22" i="1"/>
  <c r="E22" i="1" l="1"/>
  <c r="E18" i="1"/>
  <c r="B17" i="1"/>
  <c r="D17" i="1" s="1"/>
  <c r="H17" i="1" s="1"/>
  <c r="H15" i="1"/>
  <c r="G15" i="1"/>
  <c r="F15" i="1"/>
  <c r="H19" i="1" l="1"/>
  <c r="H20" i="1" s="1"/>
  <c r="E28" i="1"/>
  <c r="H28" i="1" s="1"/>
  <c r="F22" i="1"/>
  <c r="H22" i="1"/>
  <c r="G22" i="1"/>
  <c r="F17" i="1"/>
  <c r="F19" i="1" s="1"/>
  <c r="G17" i="1"/>
  <c r="G19" i="1" s="1"/>
  <c r="G20" i="1" s="1"/>
  <c r="F28" i="1" l="1"/>
  <c r="G28" i="1"/>
  <c r="G30" i="1" s="1"/>
  <c r="G31" i="1" s="1"/>
  <c r="F20" i="1"/>
  <c r="F24" i="1" s="1"/>
  <c r="F26" i="1" s="1"/>
  <c r="H24" i="1"/>
  <c r="H25" i="1" s="1"/>
  <c r="H30" i="1"/>
  <c r="H31" i="1" s="1"/>
  <c r="G24" i="1"/>
  <c r="G26" i="1" s="1"/>
  <c r="H26" i="1" l="1"/>
  <c r="B5" i="1" s="1"/>
  <c r="G32" i="1"/>
  <c r="D4" i="1" s="1"/>
  <c r="F30" i="1"/>
  <c r="F32" i="1" s="1"/>
  <c r="F25" i="1"/>
  <c r="B3" i="1" s="1"/>
  <c r="H32" i="1"/>
  <c r="D5" i="1" s="1"/>
  <c r="G25" i="1"/>
  <c r="B4" i="1" s="1"/>
  <c r="F31" i="1" l="1"/>
  <c r="D3" i="1" s="1"/>
</calcChain>
</file>

<file path=xl/sharedStrings.xml><?xml version="1.0" encoding="utf-8"?>
<sst xmlns="http://schemas.openxmlformats.org/spreadsheetml/2006/main" count="59" uniqueCount="36">
  <si>
    <t>DMSO</t>
  </si>
  <si>
    <t>MeOH</t>
  </si>
  <si>
    <t>E_T(30)</t>
  </si>
  <si>
    <t>kcal/mol</t>
  </si>
  <si>
    <t>https://pubs.acs.org/doi/pdf/10.1021/cr00032a005?src=getftr</t>
  </si>
  <si>
    <t>https://pubchem.ncbi.nlm.nih.gov/compound/887#section=Vapor-Pressure</t>
  </si>
  <si>
    <t>density [g/mL]</t>
  </si>
  <si>
    <t>molecular weight [g/mol]</t>
  </si>
  <si>
    <t>mol/mL</t>
  </si>
  <si>
    <t>% v/v</t>
  </si>
  <si>
    <t>in 100 mL</t>
  </si>
  <si>
    <t>2%PEG 8000</t>
  </si>
  <si>
    <t>mol</t>
  </si>
  <si>
    <t>H2O in 2%</t>
  </si>
  <si>
    <t>[g]</t>
  </si>
  <si>
    <t>[mL]</t>
  </si>
  <si>
    <t>mL</t>
  </si>
  <si>
    <t>H2O</t>
  </si>
  <si>
    <t>H2O in 100 mL</t>
  </si>
  <si>
    <t>CFPS</t>
  </si>
  <si>
    <t>molar fraction CFPS</t>
  </si>
  <si>
    <t>%</t>
  </si>
  <si>
    <t>molar fraction DMSO</t>
  </si>
  <si>
    <t>Viscosity[µPa*s]</t>
  </si>
  <si>
    <t xml:space="preserve">% </t>
  </si>
  <si>
    <t>viscosity of CFPS system[µPa*s]</t>
  </si>
  <si>
    <t>Additive</t>
  </si>
  <si>
    <t>Reference</t>
  </si>
  <si>
    <t>[1]</t>
  </si>
  <si>
    <t>References:</t>
  </si>
  <si>
    <t>Syal, V. K.; Chauhan, A.; Chauhan, S. Ultrasonic Velocity, Viscosity and Density Studies of Poly (Ethylene Glycols)(PEG-8,000, PEG-20,000) in Acetonitrile (AN) and Water (H 2 O) Mixtures at 25 0 C; 2005; Vol. 27</t>
  </si>
  <si>
    <t>Total</t>
  </si>
  <si>
    <t>Institut für Arbeitsschutz der Deutschen Gesetzlichen Unfallversicherung. Eintrag zu Dimethylsulfoxid in der GESTIS-Stoffdatenbank</t>
  </si>
  <si>
    <t>Lemmon, E. W.; Bell, I. H.; Huber, M. L.; McLinden, M. O. Thermophysical Properties of Fluid Systems. In NIST Chemistry WebBook, NIST Standard Reference Database Number 69; Linstrom, P. J., Mallard, W. G., Eds.; National Institute of Standards and Technology: Gaithersburg MD, 2023</t>
  </si>
  <si>
    <t>[2]</t>
  </si>
  <si>
    <t>[3]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</si>
</sst>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/>
    <xf numFmtId="164" fontId="0" fillId="0" borderId="0" xfId="0" applyNumberFormat="1"/>
    <xf numFmtId="1" fontId="0" fillId="0" borderId="0" xfId="0" applyNumberFormat="1"/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1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2" fontId="0" fillId="3" borderId="0" xfId="0" applyNumberFormat="1" applyFill="1"/>
    <xf numFmtId="1" fontId="0" fillId="3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F10" sqref="F10"/>
    </sheetView>
  </sheetViews>
  <sheetFormatPr baseColWidth="10" defaultRowHeight="14.5" x14ac:dyDescent="0.35"/>
  <cols>
    <col min="1" max="1" width="18.81640625" customWidth="1"/>
    <col min="2" max="2" width="27.453125" customWidth="1"/>
    <col min="4" max="4" width="27.81640625" customWidth="1"/>
    <col min="6" max="6" width="25.453125" customWidth="1"/>
    <col min="8" max="8" width="16.54296875" customWidth="1"/>
    <col min="12" max="12" width="20.1796875" customWidth="1"/>
    <col min="16" max="16" width="11.453125" customWidth="1"/>
  </cols>
  <sheetData>
    <row r="1" spans="1:14" x14ac:dyDescent="0.35">
      <c r="A1" t="s">
        <v>26</v>
      </c>
      <c r="B1" s="4" t="s">
        <v>0</v>
      </c>
      <c r="D1" s="8" t="s">
        <v>1</v>
      </c>
    </row>
    <row r="2" spans="1:14" x14ac:dyDescent="0.35">
      <c r="A2" s="2" t="s">
        <v>24</v>
      </c>
      <c r="B2" s="5" t="s">
        <v>25</v>
      </c>
      <c r="C2" s="2" t="s">
        <v>21</v>
      </c>
      <c r="D2" s="9" t="s">
        <v>25</v>
      </c>
    </row>
    <row r="3" spans="1:14" x14ac:dyDescent="0.35">
      <c r="A3" s="3">
        <v>2</v>
      </c>
      <c r="B3" s="7">
        <f>EXP(F25*LN($D$15)+F26*LN($D$22))</f>
        <v>1409.0054390183295</v>
      </c>
      <c r="C3" s="3">
        <v>2</v>
      </c>
      <c r="D3" s="11">
        <f>EXP(F31*LN($D$15)+F32*LN($D$22))</f>
        <v>1411.2965069769791</v>
      </c>
    </row>
    <row r="4" spans="1:14" x14ac:dyDescent="0.35">
      <c r="A4" s="3">
        <v>5</v>
      </c>
      <c r="B4" s="7">
        <f>EXP(G25*LN($D$15)+G26*LN($D$22))</f>
        <v>1413.8607773374258</v>
      </c>
      <c r="C4" s="3">
        <v>5</v>
      </c>
      <c r="D4" s="11">
        <f>EXP(G31*LN($D$15)+G32*LN($D$22))</f>
        <v>1419.6676260446982</v>
      </c>
    </row>
    <row r="5" spans="1:14" x14ac:dyDescent="0.35">
      <c r="A5">
        <v>10</v>
      </c>
      <c r="B5" s="7">
        <f>EXP(H25*LN($D$15)+H26*LN($D$22))</f>
        <v>1422.5252222572256</v>
      </c>
      <c r="C5">
        <v>10</v>
      </c>
      <c r="D5" s="11">
        <f>EXP(H31*LN($D$15)+H32*LN($D$22))</f>
        <v>1434.4081434704717</v>
      </c>
    </row>
    <row r="6" spans="1:14" x14ac:dyDescent="0.35">
      <c r="C6" s="1"/>
      <c r="D6" s="1"/>
    </row>
    <row r="8" spans="1:14" hidden="1" x14ac:dyDescent="0.35">
      <c r="A8" t="s">
        <v>2</v>
      </c>
      <c r="B8" t="s">
        <v>3</v>
      </c>
      <c r="C8" t="s">
        <v>4</v>
      </c>
      <c r="D8">
        <v>34.5</v>
      </c>
      <c r="E8" t="s">
        <v>4</v>
      </c>
      <c r="H8" t="s">
        <v>5</v>
      </c>
    </row>
    <row r="14" spans="1:14" x14ac:dyDescent="0.35">
      <c r="B14" t="s">
        <v>6</v>
      </c>
      <c r="C14" t="s">
        <v>7</v>
      </c>
      <c r="D14" t="s">
        <v>23</v>
      </c>
      <c r="E14" t="s">
        <v>8</v>
      </c>
      <c r="F14">
        <v>98</v>
      </c>
      <c r="G14">
        <v>95</v>
      </c>
      <c r="H14">
        <v>90</v>
      </c>
      <c r="I14" t="s">
        <v>9</v>
      </c>
      <c r="M14" t="s">
        <v>29</v>
      </c>
    </row>
    <row r="15" spans="1:14" x14ac:dyDescent="0.35">
      <c r="A15" t="s">
        <v>11</v>
      </c>
      <c r="B15">
        <v>1.0006999999999999</v>
      </c>
      <c r="D15" s="3">
        <v>1405.9</v>
      </c>
      <c r="E15">
        <v>2.5000000000000002E-6</v>
      </c>
      <c r="F15">
        <f>$E$15*100</f>
        <v>2.5000000000000001E-4</v>
      </c>
      <c r="G15">
        <f t="shared" ref="G15:H15" si="0">$E$15*100</f>
        <v>2.5000000000000001E-4</v>
      </c>
      <c r="H15">
        <f t="shared" si="0"/>
        <v>2.5000000000000001E-4</v>
      </c>
      <c r="I15" t="s">
        <v>12</v>
      </c>
      <c r="J15" t="s">
        <v>10</v>
      </c>
      <c r="M15" t="s">
        <v>28</v>
      </c>
      <c r="N15" t="s">
        <v>30</v>
      </c>
    </row>
    <row r="16" spans="1:14" x14ac:dyDescent="0.35">
      <c r="A16" t="s">
        <v>27</v>
      </c>
      <c r="B16" t="s">
        <v>28</v>
      </c>
      <c r="D16" t="s">
        <v>28</v>
      </c>
      <c r="M16" t="s">
        <v>34</v>
      </c>
      <c r="N16" t="s">
        <v>32</v>
      </c>
    </row>
    <row r="17" spans="1:14" x14ac:dyDescent="0.35">
      <c r="A17" t="s">
        <v>13</v>
      </c>
      <c r="B17">
        <f>B15-0.02</f>
        <v>0.98069999999999991</v>
      </c>
      <c r="C17" t="s">
        <v>14</v>
      </c>
      <c r="D17" s="3">
        <f>B17/B18*100</f>
        <v>98.365095285857564</v>
      </c>
      <c r="E17" t="s">
        <v>15</v>
      </c>
      <c r="F17">
        <f>$D$17-(100-F14)</f>
        <v>96.365095285857564</v>
      </c>
      <c r="G17">
        <f>$D$17-(100-G14)</f>
        <v>93.365095285857564</v>
      </c>
      <c r="H17">
        <f t="shared" ref="H17" si="1">$D$17-(100-H14)</f>
        <v>88.365095285857564</v>
      </c>
      <c r="I17" t="s">
        <v>16</v>
      </c>
      <c r="M17" t="s">
        <v>35</v>
      </c>
      <c r="N17" t="s">
        <v>33</v>
      </c>
    </row>
    <row r="18" spans="1:14" x14ac:dyDescent="0.35">
      <c r="A18" t="s">
        <v>17</v>
      </c>
      <c r="B18">
        <v>0.997</v>
      </c>
      <c r="C18">
        <v>18.0153</v>
      </c>
      <c r="D18" s="3"/>
      <c r="E18">
        <f>B18/C18</f>
        <v>5.5341848317818743E-2</v>
      </c>
    </row>
    <row r="19" spans="1:14" x14ac:dyDescent="0.35">
      <c r="A19" t="s">
        <v>18</v>
      </c>
      <c r="D19" s="3"/>
      <c r="F19">
        <f>$E$18*F17</f>
        <v>5.3330224864420792</v>
      </c>
      <c r="G19">
        <f>$E$18*G17</f>
        <v>5.1669969414886232</v>
      </c>
      <c r="H19">
        <f>$E$18*H17</f>
        <v>4.8902876998995293</v>
      </c>
      <c r="I19" t="s">
        <v>12</v>
      </c>
    </row>
    <row r="20" spans="1:14" x14ac:dyDescent="0.35">
      <c r="A20" t="s">
        <v>19</v>
      </c>
      <c r="B20">
        <f>B15</f>
        <v>1.0006999999999999</v>
      </c>
      <c r="D20" s="3">
        <f>D15</f>
        <v>1405.9</v>
      </c>
      <c r="F20">
        <f>F15+F19</f>
        <v>5.3332724864420795</v>
      </c>
      <c r="G20">
        <f>G15+G19</f>
        <v>5.1672469414886235</v>
      </c>
      <c r="H20">
        <f>H15+H19</f>
        <v>4.8905376998995296</v>
      </c>
      <c r="I20" t="s">
        <v>12</v>
      </c>
    </row>
    <row r="21" spans="1:14" x14ac:dyDescent="0.35">
      <c r="D21" s="3"/>
    </row>
    <row r="22" spans="1:14" x14ac:dyDescent="0.35">
      <c r="A22" s="4" t="s">
        <v>0</v>
      </c>
      <c r="B22" s="5">
        <f>1.1</f>
        <v>1.1000000000000001</v>
      </c>
      <c r="C22" s="6">
        <v>78.132999999999996</v>
      </c>
      <c r="D22" s="7">
        <v>2140</v>
      </c>
      <c r="E22" s="4">
        <f>B22/C22</f>
        <v>1.4078558355624386E-2</v>
      </c>
      <c r="F22" s="4">
        <f>$E$22*(100-F14)</f>
        <v>2.8157116711248771E-2</v>
      </c>
      <c r="G22" s="4">
        <f t="shared" ref="G22:H22" si="2">$E$22*(100-G14)</f>
        <v>7.0392791778121924E-2</v>
      </c>
      <c r="H22" s="4">
        <f t="shared" si="2"/>
        <v>0.14078558355624385</v>
      </c>
      <c r="I22" s="4" t="s">
        <v>12</v>
      </c>
      <c r="J22" s="4" t="s">
        <v>10</v>
      </c>
    </row>
    <row r="23" spans="1:14" x14ac:dyDescent="0.35">
      <c r="A23" s="4" t="s">
        <v>27</v>
      </c>
      <c r="B23" s="4" t="s">
        <v>34</v>
      </c>
      <c r="C23" s="6"/>
      <c r="D23" s="4" t="s">
        <v>34</v>
      </c>
      <c r="E23" s="4"/>
      <c r="F23" s="4"/>
      <c r="G23" s="4"/>
      <c r="H23" s="4"/>
      <c r="I23" s="4"/>
      <c r="J23" s="4"/>
    </row>
    <row r="24" spans="1:14" x14ac:dyDescent="0.35">
      <c r="A24" s="4" t="s">
        <v>31</v>
      </c>
      <c r="B24" s="4"/>
      <c r="C24" s="4"/>
      <c r="D24" s="7"/>
      <c r="E24" s="4"/>
      <c r="F24" s="4">
        <f>F20+F22</f>
        <v>5.3614296031533284</v>
      </c>
      <c r="G24" s="4">
        <f>G20+G22</f>
        <v>5.2376397332667457</v>
      </c>
      <c r="H24" s="4">
        <f>H20+H22</f>
        <v>5.0313232834557731</v>
      </c>
      <c r="I24" s="4" t="s">
        <v>12</v>
      </c>
      <c r="J24" s="4"/>
    </row>
    <row r="25" spans="1:14" x14ac:dyDescent="0.35">
      <c r="A25" s="4" t="s">
        <v>20</v>
      </c>
      <c r="B25" s="4"/>
      <c r="C25" s="4"/>
      <c r="D25" s="7"/>
      <c r="E25" s="4"/>
      <c r="F25" s="4">
        <f>F20/F24</f>
        <v>0.99474820732614144</v>
      </c>
      <c r="G25" s="4">
        <f>G20/G24</f>
        <v>0.98656020739054961</v>
      </c>
      <c r="H25" s="4">
        <f>H20/H24</f>
        <v>0.9720181797859857</v>
      </c>
      <c r="I25" s="4"/>
      <c r="J25" s="4"/>
    </row>
    <row r="26" spans="1:14" x14ac:dyDescent="0.35">
      <c r="A26" s="4" t="s">
        <v>22</v>
      </c>
      <c r="B26" s="4"/>
      <c r="C26" s="4"/>
      <c r="D26" s="7"/>
      <c r="E26" s="4"/>
      <c r="F26" s="4">
        <f>F22/F24</f>
        <v>5.2517926738585071E-3</v>
      </c>
      <c r="G26" s="4">
        <f>G22/G24</f>
        <v>1.3439792609450352E-2</v>
      </c>
      <c r="H26" s="4">
        <f>H22/H24</f>
        <v>2.7981820214014359E-2</v>
      </c>
      <c r="I26" s="4"/>
      <c r="J26" s="4"/>
    </row>
    <row r="27" spans="1:14" x14ac:dyDescent="0.35">
      <c r="D27" s="3"/>
    </row>
    <row r="28" spans="1:14" x14ac:dyDescent="0.35">
      <c r="A28" s="8" t="s">
        <v>1</v>
      </c>
      <c r="B28" s="9">
        <v>0.78632999999999997</v>
      </c>
      <c r="C28" s="10">
        <v>32.041899999999998</v>
      </c>
      <c r="D28" s="11">
        <v>543.71</v>
      </c>
      <c r="E28" s="8">
        <f>B28/C28</f>
        <v>2.4540679547717208E-2</v>
      </c>
      <c r="F28" s="8">
        <f>$E$28*(100-F14)</f>
        <v>4.9081359095434415E-2</v>
      </c>
      <c r="G28" s="8">
        <f>$E$28*(100-G14)</f>
        <v>0.12270339773858605</v>
      </c>
      <c r="H28" s="8">
        <f t="shared" ref="H28" si="3">$E$28*(100-H14)</f>
        <v>0.24540679547717209</v>
      </c>
      <c r="I28" s="8" t="s">
        <v>12</v>
      </c>
      <c r="J28" s="8" t="s">
        <v>10</v>
      </c>
    </row>
    <row r="29" spans="1:14" x14ac:dyDescent="0.35">
      <c r="A29" s="8" t="s">
        <v>27</v>
      </c>
      <c r="B29" s="8" t="s">
        <v>35</v>
      </c>
      <c r="C29" s="10"/>
      <c r="D29" s="8" t="s">
        <v>35</v>
      </c>
      <c r="E29" s="8"/>
      <c r="F29" s="8"/>
      <c r="G29" s="8"/>
      <c r="H29" s="8"/>
      <c r="I29" s="8"/>
      <c r="J29" s="8"/>
    </row>
    <row r="30" spans="1:14" x14ac:dyDescent="0.35">
      <c r="A30" s="8" t="s">
        <v>31</v>
      </c>
      <c r="B30" s="8"/>
      <c r="C30" s="8"/>
      <c r="D30" s="11"/>
      <c r="E30" s="8"/>
      <c r="F30" s="8">
        <f>F20+F28</f>
        <v>5.3823538455375139</v>
      </c>
      <c r="G30" s="8">
        <f t="shared" ref="G30:H30" si="4">G20+G28</f>
        <v>5.2899503392272091</v>
      </c>
      <c r="H30" s="8">
        <f t="shared" si="4"/>
        <v>5.1359444953767017</v>
      </c>
      <c r="I30" s="8" t="s">
        <v>12</v>
      </c>
      <c r="J30" s="8"/>
    </row>
    <row r="31" spans="1:14" x14ac:dyDescent="0.35">
      <c r="A31" s="8" t="s">
        <v>20</v>
      </c>
      <c r="B31" s="8"/>
      <c r="C31" s="8"/>
      <c r="D31" s="11"/>
      <c r="E31" s="8"/>
      <c r="F31" s="8">
        <f>F20/F30</f>
        <v>0.99088106049807045</v>
      </c>
      <c r="G31" s="8">
        <f t="shared" ref="G31:H31" si="5">G20/G30</f>
        <v>0.97680443295872021</v>
      </c>
      <c r="H31" s="8">
        <f t="shared" si="5"/>
        <v>0.95221778668011625</v>
      </c>
      <c r="I31" s="8"/>
      <c r="J31" s="8"/>
    </row>
    <row r="32" spans="1:14" x14ac:dyDescent="0.35">
      <c r="A32" s="8" t="s">
        <v>22</v>
      </c>
      <c r="B32" s="8"/>
      <c r="C32" s="8"/>
      <c r="D32" s="11"/>
      <c r="E32" s="8"/>
      <c r="F32" s="8">
        <f>F28/F30</f>
        <v>9.1189395019295426E-3</v>
      </c>
      <c r="G32" s="8">
        <f>G28/G30</f>
        <v>2.3195567041279893E-2</v>
      </c>
      <c r="H32" s="8">
        <f>H28/H30</f>
        <v>4.7782213319883714E-2</v>
      </c>
      <c r="I32" s="8"/>
      <c r="J32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TU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Bartsch, Tabea</dc:creator>
  <cp:lastModifiedBy>Tabea</cp:lastModifiedBy>
  <dcterms:created xsi:type="dcterms:W3CDTF">2023-11-06T12:39:07Z</dcterms:created>
  <dcterms:modified xsi:type="dcterms:W3CDTF">2024-02-10T12:47:58Z</dcterms:modified>
</cp:coreProperties>
</file>